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rata\Documents\Conferences - Organizations\IEPEC\2018\Board\on-site Backgrounder\"/>
    </mc:Choice>
  </mc:AlternateContent>
  <bookViews>
    <workbookView xWindow="0" yWindow="0" windowWidth="0" windowHeight="0"/>
  </bookViews>
  <sheets>
    <sheet name="Sheet1" sheetId="1" r:id="rId1"/>
  </sheets>
  <definedNames>
    <definedName name="_xlnm.Print_Titles" localSheetId="0">Sheet1!$A:$D,Sheet1!$1:$1</definedName>
    <definedName name="QB_COLUMN_29" localSheetId="0" hidden="1">Sheet1!$J$1</definedName>
    <definedName name="QB_DATA_0" localSheetId="0" hidden="1">Sheet1!$4:$4,Sheet1!#REF!,Sheet1!$5:$5,Sheet1!$6:$6,Sheet1!$10:$10,Sheet1!$12:$12,Sheet1!$13:$13,Sheet1!$46:$46,Sheet1!$19:$19,Sheet1!$20:$20,Sheet1!$21:$21,Sheet1!$23:$23,Sheet1!$24:$24,Sheet1!$40:$40,Sheet1!$41:$41,Sheet1!$42:$42</definedName>
    <definedName name="QB_DATA_1" localSheetId="0" hidden="1">Sheet1!$43:$43,Sheet1!$48:$48,Sheet1!$49:$49,Sheet1!$51:$51,Sheet1!$7:$7,Sheet1!$34:$34,Sheet1!$55:$55,Sheet1!$56:$56,Sheet1!$57:$57,Sheet1!$60:$60,Sheet1!#REF!,Sheet1!#REF!,Sheet1!#REF!,Sheet1!#REF!,Sheet1!#REF!,Sheet1!$32:$32</definedName>
    <definedName name="QB_FORMULA_0" localSheetId="0" hidden="1">Sheet1!$J$8,Sheet1!$J$17,Sheet1!$J$26,Sheet1!$J$50,Sheet1!$J$58,Sheet1!$J$61,Sheet1!#REF!,Sheet1!$J$66,Sheet1!$J$67</definedName>
    <definedName name="QB_ROW_103230" localSheetId="0" hidden="1">Sheet1!$D$60</definedName>
    <definedName name="QB_ROW_105020" localSheetId="0" hidden="1">Sheet1!#REF!</definedName>
    <definedName name="QB_ROW_105230" localSheetId="0" hidden="1">Sheet1!#REF!</definedName>
    <definedName name="QB_ROW_105320" localSheetId="0" hidden="1">Sheet1!#REF!</definedName>
    <definedName name="QB_ROW_106230" localSheetId="0" hidden="1">Sheet1!#REF!</definedName>
    <definedName name="QB_ROW_107230" localSheetId="0" hidden="1">Sheet1!#REF!</definedName>
    <definedName name="QB_ROW_109230" localSheetId="0" hidden="1">Sheet1!#REF!</definedName>
    <definedName name="QB_ROW_110220" localSheetId="0" hidden="1">Sheet1!$D$32</definedName>
    <definedName name="QB_ROW_133230" localSheetId="0" hidden="1">Sheet1!#REF!</definedName>
    <definedName name="QB_ROW_134220" localSheetId="0" hidden="1">Sheet1!$D$34</definedName>
    <definedName name="QB_ROW_135230" localSheetId="0" hidden="1">Sheet1!$D$21</definedName>
    <definedName name="QB_ROW_137220" localSheetId="0" hidden="1">Sheet1!$C$10</definedName>
    <definedName name="QB_ROW_138220" localSheetId="0" hidden="1">Sheet1!#REF!</definedName>
    <definedName name="QB_ROW_139220" localSheetId="0" hidden="1">Sheet1!$C$7</definedName>
    <definedName name="QB_ROW_18220" localSheetId="0" hidden="1">Sheet1!#REF!</definedName>
    <definedName name="QB_ROW_18301" localSheetId="0" hidden="1">Sheet1!$A$67</definedName>
    <definedName name="QB_ROW_19220" localSheetId="0" hidden="1">Sheet1!$C$4</definedName>
    <definedName name="QB_ROW_20012" localSheetId="0" hidden="1">Sheet1!$B$3</definedName>
    <definedName name="QB_ROW_20312" localSheetId="0" hidden="1">Sheet1!$B$8</definedName>
    <definedName name="QB_ROW_21012" localSheetId="0" hidden="1">Sheet1!$B$9</definedName>
    <definedName name="QB_ROW_21312" localSheetId="0" hidden="1">Sheet1!$B$66</definedName>
    <definedName name="QB_ROW_26220" localSheetId="0" hidden="1">Sheet1!$C$5</definedName>
    <definedName name="QB_ROW_29220" localSheetId="0" hidden="1">Sheet1!$C$6</definedName>
    <definedName name="QB_ROW_33020" localSheetId="0" hidden="1">Sheet1!$C$11</definedName>
    <definedName name="QB_ROW_33320" localSheetId="0" hidden="1">Sheet1!$C$17</definedName>
    <definedName name="QB_ROW_35230" localSheetId="0" hidden="1">Sheet1!$D$12</definedName>
    <definedName name="QB_ROW_36230" localSheetId="0" hidden="1">Sheet1!$D$13</definedName>
    <definedName name="QB_ROW_43220" localSheetId="0" hidden="1">Sheet1!$D$41</definedName>
    <definedName name="QB_ROW_50020" localSheetId="0" hidden="1">Sheet1!$C$18</definedName>
    <definedName name="QB_ROW_50320" localSheetId="0" hidden="1">Sheet1!$C$26</definedName>
    <definedName name="QB_ROW_51230" localSheetId="0" hidden="1">Sheet1!$D$19</definedName>
    <definedName name="QB_ROW_52230" localSheetId="0" hidden="1">Sheet1!$D$20</definedName>
    <definedName name="QB_ROW_55230" localSheetId="0" hidden="1">Sheet1!$D$23</definedName>
    <definedName name="QB_ROW_57230" localSheetId="0" hidden="1">Sheet1!$D$24</definedName>
    <definedName name="QB_ROW_65220" localSheetId="0" hidden="1">Sheet1!$D$45</definedName>
    <definedName name="QB_ROW_68320" localSheetId="0" hidden="1">Sheet1!$D$46</definedName>
    <definedName name="QB_ROW_74220" localSheetId="0" hidden="1">Sheet1!$C$38</definedName>
    <definedName name="QB_ROW_78020" localSheetId="0" hidden="1">Sheet1!$D$47</definedName>
    <definedName name="QB_ROW_78230" localSheetId="0" hidden="1">Sheet1!$D$49</definedName>
    <definedName name="QB_ROW_78320" localSheetId="0" hidden="1">Sheet1!$D$50</definedName>
    <definedName name="QB_ROW_79230" localSheetId="0" hidden="1">Sheet1!$D$48</definedName>
    <definedName name="QB_ROW_80320" localSheetId="0" hidden="1">Sheet1!$D$51</definedName>
    <definedName name="QB_ROW_89020" localSheetId="0" hidden="1">Sheet1!$D$54</definedName>
    <definedName name="QB_ROW_89230" localSheetId="0" hidden="1">Sheet1!$D$57</definedName>
    <definedName name="QB_ROW_89320" localSheetId="0" hidden="1">Sheet1!$D$58</definedName>
    <definedName name="QB_ROW_92230" localSheetId="0" hidden="1">Sheet1!$D$55</definedName>
    <definedName name="QB_ROW_93230" localSheetId="0" hidden="1">Sheet1!$D$56</definedName>
    <definedName name="QB_ROW_96020" localSheetId="0" hidden="1">Sheet1!$D$59</definedName>
    <definedName name="QB_ROW_96320" localSheetId="0" hidden="1">Sheet1!$D$61</definedName>
    <definedName name="QBCANSUPPORTUPDATE" localSheetId="0">TRUE</definedName>
    <definedName name="QBCOMPANYFILENAME" localSheetId="0">"C:\Users\wirti\Documents\-NEPEC--5-18-11.QBW"</definedName>
    <definedName name="QBENDDATE" localSheetId="0">20171231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"2d57786ac31a4cdf8fedbf11fae90c6a"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4</definedName>
    <definedName name="QBSTARTDATE" localSheetId="0">20160101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F67" i="1"/>
  <c r="G67" i="1"/>
  <c r="H67" i="1"/>
  <c r="I67" i="1"/>
  <c r="E66" i="1"/>
  <c r="F66" i="1"/>
  <c r="G66" i="1"/>
  <c r="H66" i="1"/>
  <c r="I66" i="1"/>
  <c r="J66" i="1"/>
  <c r="F63" i="1"/>
  <c r="G63" i="1"/>
  <c r="H63" i="1"/>
  <c r="I63" i="1"/>
  <c r="J63" i="1"/>
  <c r="E63" i="1"/>
  <c r="E36" i="1"/>
  <c r="F36" i="1"/>
  <c r="G36" i="1"/>
  <c r="H36" i="1"/>
  <c r="I36" i="1"/>
  <c r="F8" i="1"/>
  <c r="G8" i="1"/>
  <c r="H8" i="1"/>
  <c r="I8" i="1"/>
  <c r="J8" i="1"/>
  <c r="F17" i="1"/>
  <c r="G17" i="1"/>
  <c r="H17" i="1"/>
  <c r="I17" i="1"/>
  <c r="J17" i="1"/>
  <c r="J36" i="1"/>
  <c r="E38" i="1"/>
  <c r="G41" i="1"/>
  <c r="H41" i="1"/>
  <c r="E50" i="1"/>
  <c r="E26" i="1"/>
  <c r="E17" i="1"/>
  <c r="E8" i="1"/>
  <c r="F57" i="1"/>
  <c r="F58" i="1" s="1"/>
  <c r="F5" i="1"/>
  <c r="F50" i="1"/>
  <c r="F26" i="1"/>
  <c r="G58" i="1"/>
  <c r="G5" i="1"/>
  <c r="G50" i="1"/>
  <c r="G25" i="1"/>
  <c r="G26" i="1" s="1"/>
  <c r="H13" i="1"/>
  <c r="H55" i="1"/>
  <c r="H58" i="1" s="1"/>
  <c r="H50" i="1"/>
  <c r="H26" i="1"/>
  <c r="I50" i="1"/>
  <c r="I26" i="1"/>
  <c r="J61" i="1"/>
  <c r="J58" i="1"/>
  <c r="J50" i="1"/>
  <c r="J26" i="1"/>
  <c r="J67" i="1" l="1"/>
</calcChain>
</file>

<file path=xl/sharedStrings.xml><?xml version="1.0" encoding="utf-8"?>
<sst xmlns="http://schemas.openxmlformats.org/spreadsheetml/2006/main" count="73" uniqueCount="71">
  <si>
    <t>Jan '16 - Dec 17</t>
  </si>
  <si>
    <t>Income</t>
  </si>
  <si>
    <t>Interest Inc</t>
  </si>
  <si>
    <t>registrations</t>
  </si>
  <si>
    <t>sponsorship</t>
  </si>
  <si>
    <t>Total Income</t>
  </si>
  <si>
    <t>Expense</t>
  </si>
  <si>
    <t>Accomodations</t>
  </si>
  <si>
    <t>Evening Venue</t>
  </si>
  <si>
    <t>Hotel Charges</t>
  </si>
  <si>
    <t>Total Accomodations</t>
  </si>
  <si>
    <t>Bank Charge</t>
  </si>
  <si>
    <t>Consulting Services</t>
  </si>
  <si>
    <t>Accounting</t>
  </si>
  <si>
    <t>Conference Coord</t>
  </si>
  <si>
    <t>media</t>
  </si>
  <si>
    <t>Speaker Fee</t>
  </si>
  <si>
    <t>Website Maintenance</t>
  </si>
  <si>
    <t>Total Consulting Services</t>
  </si>
  <si>
    <t>IEPPEC</t>
  </si>
  <si>
    <t>Insurance</t>
  </si>
  <si>
    <t>L&amp;P Fees</t>
  </si>
  <si>
    <t>Misc</t>
  </si>
  <si>
    <t>Postage</t>
  </si>
  <si>
    <t>Shipping</t>
  </si>
  <si>
    <t>Postage - Other</t>
  </si>
  <si>
    <t>Total Postage</t>
  </si>
  <si>
    <t>Printing</t>
  </si>
  <si>
    <t>Scholarship Fund IEPPEC</t>
  </si>
  <si>
    <t>Student Travel</t>
  </si>
  <si>
    <t>Supplies</t>
  </si>
  <si>
    <t>Office Supplies</t>
  </si>
  <si>
    <t>Survey Services</t>
  </si>
  <si>
    <t>Supplies - Other</t>
  </si>
  <si>
    <t>Total Supplies</t>
  </si>
  <si>
    <t>Tax</t>
  </si>
  <si>
    <t>State</t>
  </si>
  <si>
    <t>Total Tax</t>
  </si>
  <si>
    <t>Travel</t>
  </si>
  <si>
    <t>Lodging</t>
  </si>
  <si>
    <t>Meal For Planning Committee</t>
  </si>
  <si>
    <t>Mileage</t>
  </si>
  <si>
    <t>Travel - Other</t>
  </si>
  <si>
    <t>Total Travel</t>
  </si>
  <si>
    <t>Travel Reim</t>
  </si>
  <si>
    <t>Total Expense</t>
  </si>
  <si>
    <t>Net Income</t>
  </si>
  <si>
    <t>Jan '14 - Dec 15</t>
  </si>
  <si>
    <t>students</t>
  </si>
  <si>
    <t>Amortization Expense</t>
  </si>
  <si>
    <t>Consulting Services - Other</t>
  </si>
  <si>
    <t>Education</t>
  </si>
  <si>
    <t>Equipment</t>
  </si>
  <si>
    <t>subscriptions</t>
  </si>
  <si>
    <t>Advertising</t>
  </si>
  <si>
    <t>Gifts Given</t>
  </si>
  <si>
    <t>Utilities</t>
  </si>
  <si>
    <t>Jan 12-Dec 13</t>
  </si>
  <si>
    <t>Jan '10 - Dec 11</t>
  </si>
  <si>
    <t>Other</t>
  </si>
  <si>
    <t>Legal</t>
  </si>
  <si>
    <t>Meals</t>
  </si>
  <si>
    <t>Baltimore</t>
  </si>
  <si>
    <t>Long Beach</t>
  </si>
  <si>
    <t>Chicago</t>
  </si>
  <si>
    <t>Boston</t>
  </si>
  <si>
    <t>Portland</t>
  </si>
  <si>
    <t>workshop payment</t>
  </si>
  <si>
    <t>Jan '08 - Dec 09</t>
  </si>
  <si>
    <t>Jan '06 - Dec 07</t>
  </si>
  <si>
    <t>Total 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</si>
</sst>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2" fontId="1" fillId="0" borderId="0" xfId="0" applyNumberFormat="1" applyFont="1"/>
    <xf numFmtId="4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2" fontId="3" fillId="0" borderId="0" xfId="0" applyNumberFormat="1" applyFont="1" applyBorder="1"/>
    <xf numFmtId="0" fontId="2" fillId="0" borderId="0" xfId="0" applyFont="1" applyBorder="1"/>
    <xf numFmtId="0" fontId="2" fillId="0" borderId="0" xfId="0" applyNumberFormat="1" applyFont="1" applyBorder="1"/>
    <xf numFmtId="0" fontId="3" fillId="0" borderId="0" xfId="0" applyNumberFormat="1" applyFont="1" applyBorder="1"/>
    <xf numFmtId="164" fontId="4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0" xfId="0" applyNumberFormat="1" applyFont="1" applyBorder="1"/>
    <xf numFmtId="164" fontId="0" fillId="0" borderId="0" xfId="0" applyNumberFormat="1"/>
    <xf numFmtId="164" fontId="1" fillId="0" borderId="0" xfId="0" applyNumberFormat="1" applyFont="1"/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315686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5FD2A56-EE28-40DE-9CF3-324F73C81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315686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952EBCA-8C34-4940-8962-64375AE11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68"/>
  <sheetViews>
    <sheetView tabSelected="1" workbookViewId="0">
      <pane xSplit="4" ySplit="1" topLeftCell="E5" activePane="bottomRight" state="frozenSplit"/>
      <selection pane="topRight" activeCell="E1" sqref="E1"/>
      <selection pane="bottomLeft" activeCell="A2" sqref="A2"/>
      <selection pane="bottomRight" activeCell="K12" sqref="K12"/>
    </sheetView>
  </sheetViews>
  <sheetFormatPr defaultRowHeight="14.6" x14ac:dyDescent="0.4"/>
  <cols>
    <col min="1" max="3" width="3" style="5" customWidth="1"/>
    <col min="4" max="4" width="24.53515625" style="5" customWidth="1"/>
    <col min="5" max="5" width="15.3828125" style="7" customWidth="1"/>
    <col min="6" max="6" width="12.84375" customWidth="1"/>
    <col min="7" max="7" width="11.53515625" customWidth="1"/>
    <col min="8" max="8" width="11.3828125" customWidth="1"/>
    <col min="9" max="9" width="12.69140625" customWidth="1"/>
    <col min="10" max="10" width="12.69140625" style="6" bestFit="1" customWidth="1"/>
  </cols>
  <sheetData>
    <row r="1" spans="1:10" s="4" customFormat="1" x14ac:dyDescent="0.4">
      <c r="A1" s="3"/>
      <c r="B1" s="8"/>
      <c r="C1" s="8"/>
      <c r="D1" s="8"/>
      <c r="E1" s="9" t="s">
        <v>69</v>
      </c>
      <c r="F1" s="8" t="s">
        <v>68</v>
      </c>
      <c r="G1" s="8" t="s">
        <v>58</v>
      </c>
      <c r="H1" s="21" t="s">
        <v>57</v>
      </c>
      <c r="I1" s="8" t="s">
        <v>47</v>
      </c>
      <c r="J1" s="8" t="s">
        <v>0</v>
      </c>
    </row>
    <row r="2" spans="1:10" s="4" customFormat="1" x14ac:dyDescent="0.4">
      <c r="A2" s="3"/>
      <c r="B2" s="8"/>
      <c r="C2" s="8"/>
      <c r="D2" s="8"/>
      <c r="E2" s="9" t="s">
        <v>64</v>
      </c>
      <c r="F2" s="21" t="s">
        <v>66</v>
      </c>
      <c r="G2" s="8" t="s">
        <v>65</v>
      </c>
      <c r="H2" s="21" t="s">
        <v>64</v>
      </c>
      <c r="I2" s="8" t="s">
        <v>63</v>
      </c>
      <c r="J2" s="8" t="s">
        <v>62</v>
      </c>
    </row>
    <row r="3" spans="1:10" x14ac:dyDescent="0.4">
      <c r="A3" s="1"/>
      <c r="B3" s="10" t="s">
        <v>1</v>
      </c>
      <c r="C3" s="10"/>
      <c r="D3" s="10"/>
      <c r="E3" s="11"/>
      <c r="F3" s="12"/>
      <c r="G3" s="12"/>
      <c r="H3" s="12"/>
      <c r="I3" s="12"/>
      <c r="J3" s="13"/>
    </row>
    <row r="4" spans="1:10" x14ac:dyDescent="0.4">
      <c r="A4" s="1"/>
      <c r="B4" s="10"/>
      <c r="C4" s="10" t="s">
        <v>2</v>
      </c>
      <c r="D4" s="10"/>
      <c r="E4" s="15">
        <v>11086.68</v>
      </c>
      <c r="F4" s="15">
        <v>5976.15</v>
      </c>
      <c r="G4" s="16">
        <v>2463.6600000000003</v>
      </c>
      <c r="H4" s="15">
        <v>994.6</v>
      </c>
      <c r="I4" s="16">
        <v>336.79</v>
      </c>
      <c r="J4" s="16">
        <v>16.77</v>
      </c>
    </row>
    <row r="5" spans="1:10" x14ac:dyDescent="0.4">
      <c r="A5" s="1"/>
      <c r="B5" s="10"/>
      <c r="C5" s="10" t="s">
        <v>3</v>
      </c>
      <c r="D5" s="10"/>
      <c r="E5" s="15">
        <v>168035.5</v>
      </c>
      <c r="F5" s="15">
        <f>375+232348</f>
        <v>232723</v>
      </c>
      <c r="G5" s="16">
        <f>335326.86-1540</f>
        <v>333786.86</v>
      </c>
      <c r="H5" s="16">
        <v>396092.13</v>
      </c>
      <c r="I5" s="15">
        <v>267580.71000000002</v>
      </c>
      <c r="J5" s="15">
        <v>211955.69</v>
      </c>
    </row>
    <row r="6" spans="1:10" x14ac:dyDescent="0.4">
      <c r="A6" s="1"/>
      <c r="B6" s="10"/>
      <c r="C6" s="10" t="s">
        <v>4</v>
      </c>
      <c r="D6" s="10"/>
      <c r="E6" s="15">
        <v>177844</v>
      </c>
      <c r="F6" s="15">
        <v>181294.22</v>
      </c>
      <c r="G6" s="16">
        <v>144116.93</v>
      </c>
      <c r="H6" s="16">
        <v>215933.04</v>
      </c>
      <c r="I6" s="15">
        <v>219000</v>
      </c>
      <c r="J6" s="15">
        <v>168230</v>
      </c>
    </row>
    <row r="7" spans="1:10" x14ac:dyDescent="0.4">
      <c r="A7" s="1"/>
      <c r="B7" s="10"/>
      <c r="C7" s="10" t="s">
        <v>28</v>
      </c>
      <c r="D7" s="10"/>
      <c r="E7" s="17"/>
      <c r="F7" s="16"/>
      <c r="G7" s="16"/>
      <c r="H7" s="16"/>
      <c r="I7" s="16"/>
      <c r="J7" s="15">
        <v>17750</v>
      </c>
    </row>
    <row r="8" spans="1:10" x14ac:dyDescent="0.4">
      <c r="A8" s="1"/>
      <c r="B8" s="10" t="s">
        <v>5</v>
      </c>
      <c r="C8" s="10"/>
      <c r="D8" s="10"/>
      <c r="E8" s="18">
        <f>SUM(E4:E7)</f>
        <v>356966.18</v>
      </c>
      <c r="F8" s="18">
        <f t="shared" ref="F8:J8" si="0">SUM(F4:F7)</f>
        <v>419993.37</v>
      </c>
      <c r="G8" s="18">
        <f t="shared" si="0"/>
        <v>480367.44999999995</v>
      </c>
      <c r="H8" s="18">
        <f t="shared" si="0"/>
        <v>613019.77</v>
      </c>
      <c r="I8" s="18">
        <f t="shared" si="0"/>
        <v>486917.5</v>
      </c>
      <c r="J8" s="18">
        <f t="shared" si="0"/>
        <v>397952.45999999996</v>
      </c>
    </row>
    <row r="9" spans="1:10" x14ac:dyDescent="0.4">
      <c r="A9" s="1"/>
      <c r="B9" s="10" t="s">
        <v>6</v>
      </c>
      <c r="C9" s="10"/>
      <c r="D9" s="10"/>
      <c r="E9" s="17"/>
      <c r="F9" s="16"/>
      <c r="G9" s="16"/>
      <c r="H9" s="16"/>
      <c r="I9" s="16"/>
      <c r="J9" s="15"/>
    </row>
    <row r="10" spans="1:10" x14ac:dyDescent="0.4">
      <c r="A10" s="1"/>
      <c r="B10" s="10"/>
      <c r="C10" s="10" t="s">
        <v>19</v>
      </c>
      <c r="D10" s="10"/>
      <c r="E10" s="17"/>
      <c r="F10" s="16"/>
      <c r="G10" s="16"/>
      <c r="H10" s="16"/>
      <c r="I10" s="16"/>
      <c r="J10" s="17">
        <v>30042</v>
      </c>
    </row>
    <row r="11" spans="1:10" x14ac:dyDescent="0.4">
      <c r="A11" s="1"/>
      <c r="B11" s="10"/>
      <c r="C11" s="10" t="s">
        <v>7</v>
      </c>
      <c r="D11" s="10"/>
      <c r="E11" s="15"/>
      <c r="F11" s="16"/>
      <c r="G11" s="16"/>
      <c r="H11" s="16"/>
      <c r="I11" s="16"/>
      <c r="J11" s="15"/>
    </row>
    <row r="12" spans="1:10" x14ac:dyDescent="0.4">
      <c r="A12" s="1"/>
      <c r="B12" s="10"/>
      <c r="C12" s="10"/>
      <c r="D12" s="10" t="s">
        <v>8</v>
      </c>
      <c r="E12" s="15">
        <v>8070.96</v>
      </c>
      <c r="F12" s="15">
        <v>17708.25</v>
      </c>
      <c r="G12" s="15">
        <v>27605.16</v>
      </c>
      <c r="H12" s="16">
        <v>11247.45</v>
      </c>
      <c r="I12" s="15">
        <v>14264.57</v>
      </c>
      <c r="J12" s="15">
        <v>24179.14</v>
      </c>
    </row>
    <row r="13" spans="1:10" x14ac:dyDescent="0.4">
      <c r="A13" s="1"/>
      <c r="B13" s="10"/>
      <c r="C13" s="10"/>
      <c r="D13" s="10" t="s">
        <v>9</v>
      </c>
      <c r="E13" s="15">
        <v>127916.46</v>
      </c>
      <c r="F13" s="15">
        <v>123838</v>
      </c>
      <c r="G13" s="15">
        <v>236516.29</v>
      </c>
      <c r="H13" s="16">
        <f>50043.64+244252.65</f>
        <v>294296.28999999998</v>
      </c>
      <c r="I13" s="15">
        <v>183190.75</v>
      </c>
      <c r="J13" s="15">
        <v>192203.2</v>
      </c>
    </row>
    <row r="14" spans="1:10" x14ac:dyDescent="0.4">
      <c r="A14" s="1"/>
      <c r="B14" s="10"/>
      <c r="C14" s="10"/>
      <c r="D14" s="10" t="s">
        <v>48</v>
      </c>
      <c r="E14" s="15"/>
      <c r="F14" s="16"/>
      <c r="G14" s="16"/>
      <c r="H14" s="16">
        <v>2800</v>
      </c>
      <c r="I14" s="15">
        <v>4083.74</v>
      </c>
      <c r="J14" s="15"/>
    </row>
    <row r="15" spans="1:10" x14ac:dyDescent="0.4">
      <c r="A15" s="1"/>
      <c r="B15" s="10"/>
      <c r="C15" s="14"/>
      <c r="D15" s="10" t="s">
        <v>67</v>
      </c>
      <c r="E15" s="15">
        <v>1820.49</v>
      </c>
      <c r="F15" s="16">
        <v>2130.96</v>
      </c>
      <c r="G15" s="16"/>
      <c r="H15" s="15"/>
      <c r="I15" s="16"/>
      <c r="J15" s="15"/>
    </row>
    <row r="16" spans="1:10" x14ac:dyDescent="0.4">
      <c r="A16" s="1"/>
      <c r="B16" s="10"/>
      <c r="C16" s="10"/>
      <c r="D16" s="10" t="s">
        <v>59</v>
      </c>
      <c r="E16" s="15">
        <v>4859.12</v>
      </c>
      <c r="F16" s="15">
        <v>5084.24</v>
      </c>
      <c r="G16" s="15">
        <v>2280.17</v>
      </c>
      <c r="H16" s="16"/>
      <c r="I16" s="15"/>
      <c r="J16" s="15"/>
    </row>
    <row r="17" spans="1:10" x14ac:dyDescent="0.4">
      <c r="A17" s="1"/>
      <c r="B17" s="10"/>
      <c r="C17" s="10" t="s">
        <v>10</v>
      </c>
      <c r="D17" s="10"/>
      <c r="E17" s="17">
        <f t="shared" ref="E17" si="1">ROUND(SUM(E11:E16),5)</f>
        <v>142667.03</v>
      </c>
      <c r="F17" s="17">
        <f t="shared" ref="F17" si="2">ROUND(SUM(F11:F16),5)</f>
        <v>148761.45000000001</v>
      </c>
      <c r="G17" s="17">
        <f t="shared" ref="G17" si="3">ROUND(SUM(G11:G16),5)</f>
        <v>266401.62</v>
      </c>
      <c r="H17" s="17">
        <f t="shared" ref="H17" si="4">ROUND(SUM(H11:H16),5)</f>
        <v>308343.74</v>
      </c>
      <c r="I17" s="17">
        <f t="shared" ref="I17" si="5">ROUND(SUM(I11:I16),5)</f>
        <v>201539.06</v>
      </c>
      <c r="J17" s="17">
        <f t="shared" ref="J17" si="6">ROUND(SUM(J11:J16),5)</f>
        <v>216382.34</v>
      </c>
    </row>
    <row r="18" spans="1:10" x14ac:dyDescent="0.4">
      <c r="A18" s="1"/>
      <c r="B18" s="10"/>
      <c r="C18" s="10" t="s">
        <v>12</v>
      </c>
      <c r="D18" s="10"/>
      <c r="E18" s="15"/>
      <c r="F18" s="16"/>
      <c r="G18" s="16"/>
      <c r="H18" s="16"/>
      <c r="I18" s="15"/>
      <c r="J18" s="15"/>
    </row>
    <row r="19" spans="1:10" x14ac:dyDescent="0.4">
      <c r="A19" s="1"/>
      <c r="B19" s="10"/>
      <c r="C19" s="10"/>
      <c r="D19" s="10" t="s">
        <v>13</v>
      </c>
      <c r="E19" s="15">
        <v>5475</v>
      </c>
      <c r="F19" s="15">
        <v>5525</v>
      </c>
      <c r="G19" s="15">
        <v>5900</v>
      </c>
      <c r="H19" s="15">
        <v>4988.99</v>
      </c>
      <c r="I19" s="15">
        <v>1470</v>
      </c>
      <c r="J19" s="15">
        <v>1000</v>
      </c>
    </row>
    <row r="20" spans="1:10" x14ac:dyDescent="0.4">
      <c r="A20" s="1"/>
      <c r="B20" s="10"/>
      <c r="C20" s="10"/>
      <c r="D20" s="10" t="s">
        <v>14</v>
      </c>
      <c r="E20" s="15">
        <v>112027</v>
      </c>
      <c r="F20" s="15">
        <v>136568</v>
      </c>
      <c r="G20" s="15">
        <v>159074.22</v>
      </c>
      <c r="H20" s="15">
        <v>173137</v>
      </c>
      <c r="I20" s="15">
        <v>154996.84</v>
      </c>
      <c r="J20" s="15">
        <v>130659</v>
      </c>
    </row>
    <row r="21" spans="1:10" x14ac:dyDescent="0.4">
      <c r="A21" s="1"/>
      <c r="B21" s="10"/>
      <c r="C21" s="10"/>
      <c r="D21" s="10" t="s">
        <v>15</v>
      </c>
      <c r="E21" s="15"/>
      <c r="F21" s="16"/>
      <c r="G21" s="16"/>
      <c r="H21" s="16"/>
      <c r="I21" s="15">
        <v>4530</v>
      </c>
      <c r="J21" s="15">
        <v>801.33</v>
      </c>
    </row>
    <row r="22" spans="1:10" x14ac:dyDescent="0.4">
      <c r="A22" s="1"/>
      <c r="B22" s="10"/>
      <c r="C22" s="10"/>
      <c r="D22" s="10" t="s">
        <v>60</v>
      </c>
      <c r="E22" s="15"/>
      <c r="F22" s="15">
        <v>10253.16</v>
      </c>
      <c r="G22" s="15">
        <v>12367.71</v>
      </c>
      <c r="H22" s="16"/>
      <c r="I22" s="15"/>
      <c r="J22" s="15"/>
    </row>
    <row r="23" spans="1:10" x14ac:dyDescent="0.4">
      <c r="A23" s="1"/>
      <c r="B23" s="10"/>
      <c r="C23" s="10"/>
      <c r="D23" s="10" t="s">
        <v>16</v>
      </c>
      <c r="E23" s="15">
        <v>2500</v>
      </c>
      <c r="F23" s="16"/>
      <c r="G23" s="15">
        <v>8234.75</v>
      </c>
      <c r="H23" s="15">
        <v>10000</v>
      </c>
      <c r="I23" s="15">
        <v>15000</v>
      </c>
      <c r="J23" s="15">
        <v>2590.65</v>
      </c>
    </row>
    <row r="24" spans="1:10" x14ac:dyDescent="0.4">
      <c r="A24" s="1"/>
      <c r="B24" s="10"/>
      <c r="C24" s="10"/>
      <c r="D24" s="10" t="s">
        <v>17</v>
      </c>
      <c r="E24" s="15"/>
      <c r="F24" s="15">
        <v>4879.74</v>
      </c>
      <c r="G24" s="15">
        <v>6775</v>
      </c>
      <c r="H24" s="15">
        <v>1702.91</v>
      </c>
      <c r="I24" s="15">
        <v>8708.77</v>
      </c>
      <c r="J24" s="15">
        <v>1492.62</v>
      </c>
    </row>
    <row r="25" spans="1:10" x14ac:dyDescent="0.4">
      <c r="A25" s="1"/>
      <c r="B25" s="10"/>
      <c r="C25" s="10"/>
      <c r="D25" s="10" t="s">
        <v>50</v>
      </c>
      <c r="E25" s="15">
        <v>827</v>
      </c>
      <c r="F25" s="15">
        <v>479</v>
      </c>
      <c r="G25" s="15">
        <f>1471.25+504</f>
        <v>1975.25</v>
      </c>
      <c r="H25" s="16"/>
      <c r="I25" s="15">
        <v>2828</v>
      </c>
      <c r="J25" s="15"/>
    </row>
    <row r="26" spans="1:10" x14ac:dyDescent="0.4">
      <c r="A26" s="1"/>
      <c r="B26" s="10"/>
      <c r="C26" s="10" t="s">
        <v>18</v>
      </c>
      <c r="D26" s="10"/>
      <c r="E26" s="17">
        <f>ROUND(SUM(E18:E25),5)</f>
        <v>120829</v>
      </c>
      <c r="F26" s="17">
        <f>ROUND(SUM(F18:F25),5)</f>
        <v>157704.9</v>
      </c>
      <c r="G26" s="17">
        <f>ROUND(SUM(G18:G25),5)</f>
        <v>194326.93</v>
      </c>
      <c r="H26" s="17">
        <f>ROUND(SUM(H20:H25),5)</f>
        <v>184839.91</v>
      </c>
      <c r="I26" s="17">
        <f>ROUND(SUM(I18:I25),5)</f>
        <v>187533.61</v>
      </c>
      <c r="J26" s="17">
        <f>ROUND(SUM(J18:J24),5)</f>
        <v>136543.6</v>
      </c>
    </row>
    <row r="27" spans="1:10" x14ac:dyDescent="0.4">
      <c r="A27" s="1"/>
      <c r="B27" s="10"/>
      <c r="C27" s="10" t="s">
        <v>38</v>
      </c>
      <c r="D27" s="10"/>
      <c r="E27" s="15"/>
      <c r="F27" s="16"/>
      <c r="G27" s="16"/>
      <c r="H27" s="16"/>
      <c r="I27" s="16"/>
      <c r="J27" s="15"/>
    </row>
    <row r="28" spans="1:10" x14ac:dyDescent="0.4">
      <c r="A28" s="1"/>
      <c r="B28" s="10"/>
      <c r="C28" s="10"/>
      <c r="D28" s="10" t="s">
        <v>39</v>
      </c>
      <c r="E28" s="15"/>
      <c r="F28" s="16"/>
      <c r="G28" s="15">
        <v>6540.64</v>
      </c>
      <c r="H28" s="15">
        <v>10114.23</v>
      </c>
      <c r="I28" s="16"/>
      <c r="J28" s="15">
        <v>1570</v>
      </c>
    </row>
    <row r="29" spans="1:10" x14ac:dyDescent="0.4">
      <c r="A29" s="1"/>
      <c r="B29" s="10"/>
      <c r="C29" s="10"/>
      <c r="D29" s="10" t="s">
        <v>40</v>
      </c>
      <c r="E29" s="15">
        <v>742.32</v>
      </c>
      <c r="F29" s="16"/>
      <c r="G29" s="15">
        <v>672.02</v>
      </c>
      <c r="H29" s="15">
        <v>2308.67</v>
      </c>
      <c r="I29" s="16"/>
      <c r="J29" s="15">
        <v>2151.1</v>
      </c>
    </row>
    <row r="30" spans="1:10" x14ac:dyDescent="0.4">
      <c r="A30" s="1"/>
      <c r="B30" s="10"/>
      <c r="C30" s="10"/>
      <c r="D30" s="10" t="s">
        <v>41</v>
      </c>
      <c r="E30" s="15"/>
      <c r="F30" s="16"/>
      <c r="G30" s="15"/>
      <c r="H30" s="15">
        <v>23.39</v>
      </c>
      <c r="I30" s="16"/>
      <c r="J30" s="15">
        <v>62.6</v>
      </c>
    </row>
    <row r="31" spans="1:10" x14ac:dyDescent="0.4">
      <c r="A31" s="1"/>
      <c r="B31" s="10"/>
      <c r="C31" s="10"/>
      <c r="D31" s="10" t="s">
        <v>61</v>
      </c>
      <c r="E31" s="15"/>
      <c r="F31" s="16"/>
      <c r="G31" s="15">
        <v>1130.8</v>
      </c>
      <c r="H31" s="15"/>
      <c r="I31" s="16"/>
      <c r="J31" s="15"/>
    </row>
    <row r="32" spans="1:10" x14ac:dyDescent="0.4">
      <c r="A32" s="1"/>
      <c r="B32" s="10"/>
      <c r="C32" s="14"/>
      <c r="D32" s="10" t="s">
        <v>44</v>
      </c>
      <c r="E32" s="15">
        <v>2660.27</v>
      </c>
      <c r="F32" s="16">
        <v>20751.939999999999</v>
      </c>
      <c r="G32" s="15">
        <v>3370.81</v>
      </c>
      <c r="H32" s="15">
        <v>1294.4000000000001</v>
      </c>
      <c r="I32" s="16"/>
      <c r="J32" s="15">
        <v>1606.32</v>
      </c>
    </row>
    <row r="33" spans="1:10" x14ac:dyDescent="0.4">
      <c r="A33" s="1"/>
      <c r="B33" s="10"/>
      <c r="C33" s="10"/>
      <c r="D33" s="10" t="s">
        <v>38</v>
      </c>
      <c r="E33" s="15">
        <v>996.18</v>
      </c>
      <c r="F33" s="16">
        <v>3465.77</v>
      </c>
      <c r="G33" s="15">
        <v>15390.36</v>
      </c>
      <c r="H33" s="15">
        <v>13894.49</v>
      </c>
      <c r="I33" s="16">
        <v>29238.3</v>
      </c>
      <c r="J33" s="15">
        <v>16856.47</v>
      </c>
    </row>
    <row r="34" spans="1:10" x14ac:dyDescent="0.4">
      <c r="A34" s="1"/>
      <c r="B34" s="10"/>
      <c r="C34" s="14"/>
      <c r="D34" s="10" t="s">
        <v>29</v>
      </c>
      <c r="E34" s="15"/>
      <c r="F34" s="16"/>
      <c r="G34" s="16"/>
      <c r="H34" s="16"/>
      <c r="I34" s="15">
        <v>7025</v>
      </c>
      <c r="J34" s="15">
        <v>5280</v>
      </c>
    </row>
    <row r="35" spans="1:10" x14ac:dyDescent="0.4">
      <c r="A35" s="1"/>
      <c r="B35" s="10"/>
      <c r="C35" s="10"/>
      <c r="D35" s="10" t="s">
        <v>42</v>
      </c>
      <c r="E35" s="15">
        <v>418.3</v>
      </c>
      <c r="F35" s="19"/>
      <c r="G35" s="15">
        <v>267.06</v>
      </c>
      <c r="H35" s="15">
        <v>9156.4599999999991</v>
      </c>
      <c r="I35" s="16"/>
      <c r="J35" s="15">
        <v>6473.04</v>
      </c>
    </row>
    <row r="36" spans="1:10" x14ac:dyDescent="0.4">
      <c r="A36" s="1"/>
      <c r="B36" s="10"/>
      <c r="C36" s="10" t="s">
        <v>43</v>
      </c>
      <c r="D36" s="10"/>
      <c r="E36" s="17">
        <f t="shared" ref="E36:I36" si="7">ROUND(SUM(E27:E35),5)</f>
        <v>4817.07</v>
      </c>
      <c r="F36" s="17">
        <f t="shared" si="7"/>
        <v>24217.71</v>
      </c>
      <c r="G36" s="17">
        <f t="shared" si="7"/>
        <v>27371.69</v>
      </c>
      <c r="H36" s="17">
        <f t="shared" si="7"/>
        <v>36791.64</v>
      </c>
      <c r="I36" s="17">
        <f t="shared" si="7"/>
        <v>36263.300000000003</v>
      </c>
      <c r="J36" s="17">
        <f>ROUND(SUM(J27:J35),5)</f>
        <v>33999.53</v>
      </c>
    </row>
    <row r="37" spans="1:10" x14ac:dyDescent="0.4">
      <c r="A37" s="1"/>
      <c r="B37" s="10"/>
      <c r="C37" s="10"/>
      <c r="D37" s="10"/>
      <c r="E37" s="15"/>
      <c r="F37" s="16"/>
      <c r="G37" s="15"/>
      <c r="H37" s="15"/>
      <c r="I37" s="16"/>
      <c r="J37" s="15"/>
    </row>
    <row r="38" spans="1:10" x14ac:dyDescent="0.4">
      <c r="A38" s="1"/>
      <c r="B38" s="10"/>
      <c r="C38" s="10" t="s">
        <v>22</v>
      </c>
      <c r="D38" s="10"/>
      <c r="E38" s="15">
        <f>500+29.37</f>
        <v>529.37</v>
      </c>
      <c r="F38" s="16">
        <v>49999.95</v>
      </c>
      <c r="G38" s="16"/>
      <c r="H38" s="16">
        <v>67</v>
      </c>
      <c r="I38" s="15">
        <v>46.45</v>
      </c>
      <c r="J38" s="15">
        <v>132</v>
      </c>
    </row>
    <row r="39" spans="1:10" x14ac:dyDescent="0.4">
      <c r="A39" s="1"/>
      <c r="B39" s="10"/>
      <c r="C39" s="14"/>
      <c r="D39" s="10" t="s">
        <v>54</v>
      </c>
      <c r="E39" s="15"/>
      <c r="F39" s="15">
        <v>359.8</v>
      </c>
      <c r="G39" s="16"/>
      <c r="H39" s="15">
        <v>2168.9899999999998</v>
      </c>
      <c r="I39" s="15"/>
      <c r="J39" s="15"/>
    </row>
    <row r="40" spans="1:10" x14ac:dyDescent="0.4">
      <c r="A40" s="1"/>
      <c r="B40" s="10"/>
      <c r="C40" s="14"/>
      <c r="D40" s="10" t="s">
        <v>49</v>
      </c>
      <c r="E40" s="15"/>
      <c r="F40" s="16"/>
      <c r="G40" s="16">
        <v>66</v>
      </c>
      <c r="H40" s="15">
        <v>66</v>
      </c>
      <c r="I40" s="15">
        <v>66</v>
      </c>
      <c r="J40" s="15"/>
    </row>
    <row r="41" spans="1:10" x14ac:dyDescent="0.4">
      <c r="A41" s="1"/>
      <c r="B41" s="10"/>
      <c r="C41" s="14"/>
      <c r="D41" s="10" t="s">
        <v>11</v>
      </c>
      <c r="E41" s="15">
        <v>4922.46</v>
      </c>
      <c r="F41" s="16">
        <v>8134.71</v>
      </c>
      <c r="G41" s="15">
        <f>150+10259.84</f>
        <v>10409.84</v>
      </c>
      <c r="H41" s="15">
        <f>550+12491.34</f>
        <v>13041.34</v>
      </c>
      <c r="I41" s="15">
        <v>2161.11</v>
      </c>
      <c r="J41" s="15">
        <v>1271.95</v>
      </c>
    </row>
    <row r="42" spans="1:10" x14ac:dyDescent="0.4">
      <c r="A42" s="1"/>
      <c r="B42" s="10"/>
      <c r="C42" s="14"/>
      <c r="D42" s="10" t="s">
        <v>55</v>
      </c>
      <c r="E42" s="15"/>
      <c r="F42" s="16"/>
      <c r="G42" s="15">
        <v>2180.5</v>
      </c>
      <c r="H42" s="15">
        <v>2017.09</v>
      </c>
      <c r="I42" s="15"/>
      <c r="J42" s="15"/>
    </row>
    <row r="43" spans="1:10" x14ac:dyDescent="0.4">
      <c r="A43" s="1"/>
      <c r="B43" s="10"/>
      <c r="C43" s="14"/>
      <c r="D43" s="10" t="s">
        <v>51</v>
      </c>
      <c r="E43" s="15"/>
      <c r="F43" s="15"/>
      <c r="G43" s="16"/>
      <c r="H43" s="16"/>
      <c r="I43" s="15">
        <v>395</v>
      </c>
      <c r="J43" s="15"/>
    </row>
    <row r="44" spans="1:10" x14ac:dyDescent="0.4">
      <c r="A44" s="1"/>
      <c r="B44" s="10"/>
      <c r="C44" s="14"/>
      <c r="D44" s="10" t="s">
        <v>52</v>
      </c>
      <c r="E44" s="15"/>
      <c r="F44" s="15"/>
      <c r="G44" s="16"/>
      <c r="H44" s="16"/>
      <c r="I44" s="15">
        <v>2334.6999999999998</v>
      </c>
      <c r="J44" s="15"/>
    </row>
    <row r="45" spans="1:10" x14ac:dyDescent="0.4">
      <c r="A45" s="1"/>
      <c r="B45" s="10"/>
      <c r="C45" s="14"/>
      <c r="D45" s="10" t="s">
        <v>20</v>
      </c>
      <c r="E45" s="15">
        <v>550</v>
      </c>
      <c r="F45" s="16">
        <v>275</v>
      </c>
      <c r="G45" s="15">
        <v>6119</v>
      </c>
      <c r="H45" s="15">
        <v>1024</v>
      </c>
      <c r="I45" s="15">
        <v>2149</v>
      </c>
      <c r="J45" s="15">
        <v>3221</v>
      </c>
    </row>
    <row r="46" spans="1:10" x14ac:dyDescent="0.4">
      <c r="A46" s="1"/>
      <c r="B46" s="10"/>
      <c r="C46" s="14"/>
      <c r="D46" s="10" t="s">
        <v>21</v>
      </c>
      <c r="E46" s="15">
        <v>230</v>
      </c>
      <c r="F46" s="16">
        <v>1356</v>
      </c>
      <c r="G46" s="16"/>
      <c r="H46" s="16">
        <v>100</v>
      </c>
      <c r="I46" s="15">
        <v>150</v>
      </c>
      <c r="J46" s="15">
        <v>50</v>
      </c>
    </row>
    <row r="47" spans="1:10" x14ac:dyDescent="0.4">
      <c r="A47" s="1"/>
      <c r="B47" s="10"/>
      <c r="C47" s="14"/>
      <c r="D47" s="10" t="s">
        <v>23</v>
      </c>
      <c r="E47" s="15"/>
      <c r="F47" s="16"/>
      <c r="G47" s="16"/>
      <c r="H47" s="16"/>
      <c r="I47" s="16"/>
      <c r="J47" s="15"/>
    </row>
    <row r="48" spans="1:10" x14ac:dyDescent="0.4">
      <c r="A48" s="1"/>
      <c r="B48" s="10"/>
      <c r="C48" s="10"/>
      <c r="D48" s="10" t="s">
        <v>24</v>
      </c>
      <c r="E48" s="15">
        <v>1474.54</v>
      </c>
      <c r="F48" s="15">
        <v>1606.9</v>
      </c>
      <c r="G48" s="15">
        <v>1290.3900000000001</v>
      </c>
      <c r="H48" s="15">
        <v>5344.45</v>
      </c>
      <c r="I48" s="15">
        <v>888.86</v>
      </c>
      <c r="J48" s="15">
        <v>563.91999999999996</v>
      </c>
    </row>
    <row r="49" spans="1:10" x14ac:dyDescent="0.4">
      <c r="A49" s="1"/>
      <c r="B49" s="10"/>
      <c r="C49" s="10"/>
      <c r="D49" s="10" t="s">
        <v>25</v>
      </c>
      <c r="E49" s="15">
        <v>12302.41</v>
      </c>
      <c r="F49" s="15">
        <v>17915.78</v>
      </c>
      <c r="G49" s="15">
        <v>4481.59</v>
      </c>
      <c r="H49" s="15">
        <v>2273.2199999999998</v>
      </c>
      <c r="I49" s="15">
        <v>5888.18</v>
      </c>
      <c r="J49" s="15">
        <v>2580.8200000000002</v>
      </c>
    </row>
    <row r="50" spans="1:10" x14ac:dyDescent="0.4">
      <c r="A50" s="1"/>
      <c r="B50" s="10"/>
      <c r="C50" s="14"/>
      <c r="D50" s="10" t="s">
        <v>26</v>
      </c>
      <c r="E50" s="15">
        <f t="shared" ref="E50:J50" si="8">ROUND(SUM(E47:E49),5)</f>
        <v>13776.95</v>
      </c>
      <c r="F50" s="15">
        <f t="shared" si="8"/>
        <v>19522.68</v>
      </c>
      <c r="G50" s="15">
        <f t="shared" si="8"/>
        <v>5771.98</v>
      </c>
      <c r="H50" s="15">
        <f t="shared" si="8"/>
        <v>7617.67</v>
      </c>
      <c r="I50" s="15">
        <f t="shared" si="8"/>
        <v>6777.04</v>
      </c>
      <c r="J50" s="15">
        <f t="shared" si="8"/>
        <v>3144.74</v>
      </c>
    </row>
    <row r="51" spans="1:10" x14ac:dyDescent="0.4">
      <c r="A51" s="1"/>
      <c r="B51" s="10"/>
      <c r="C51" s="14"/>
      <c r="D51" s="10" t="s">
        <v>27</v>
      </c>
      <c r="E51" s="15">
        <v>35413.5</v>
      </c>
      <c r="F51" s="15">
        <v>19892.43</v>
      </c>
      <c r="G51" s="16">
        <v>18960.61</v>
      </c>
      <c r="H51" s="15">
        <v>21935.17</v>
      </c>
      <c r="I51" s="15">
        <v>17525.37</v>
      </c>
      <c r="J51" s="15">
        <v>4777.58</v>
      </c>
    </row>
    <row r="52" spans="1:10" x14ac:dyDescent="0.4">
      <c r="B52" s="14"/>
      <c r="C52" s="14"/>
      <c r="D52" s="14"/>
      <c r="E52" s="15"/>
      <c r="F52" s="16"/>
      <c r="G52" s="16"/>
      <c r="H52" s="16"/>
      <c r="I52" s="16"/>
      <c r="J52" s="16"/>
    </row>
    <row r="53" spans="1:10" x14ac:dyDescent="0.4">
      <c r="A53" s="1"/>
      <c r="B53" s="10"/>
      <c r="C53" s="14"/>
      <c r="D53" s="10" t="s">
        <v>53</v>
      </c>
      <c r="E53" s="15"/>
      <c r="F53" s="16">
        <v>14.95</v>
      </c>
      <c r="G53" s="15">
        <v>1147.5</v>
      </c>
      <c r="H53" s="16">
        <v>3500</v>
      </c>
      <c r="I53" s="15">
        <v>299</v>
      </c>
      <c r="J53" s="15"/>
    </row>
    <row r="54" spans="1:10" x14ac:dyDescent="0.4">
      <c r="A54" s="1"/>
      <c r="B54" s="10"/>
      <c r="C54" s="14"/>
      <c r="D54" s="10" t="s">
        <v>30</v>
      </c>
      <c r="E54" s="15"/>
      <c r="F54" s="16"/>
      <c r="G54" s="16"/>
      <c r="H54" s="16"/>
      <c r="I54" s="15">
        <v>299</v>
      </c>
      <c r="J54" s="15"/>
    </row>
    <row r="55" spans="1:10" x14ac:dyDescent="0.4">
      <c r="A55" s="1"/>
      <c r="B55" s="10"/>
      <c r="C55" s="10"/>
      <c r="D55" s="10" t="s">
        <v>31</v>
      </c>
      <c r="E55" s="15"/>
      <c r="F55" s="15">
        <v>968.98</v>
      </c>
      <c r="G55" s="15">
        <v>1394.05</v>
      </c>
      <c r="H55" s="15">
        <f>900.13 +1068.06</f>
        <v>1968.19</v>
      </c>
      <c r="I55" s="16"/>
      <c r="J55" s="15">
        <v>212.49</v>
      </c>
    </row>
    <row r="56" spans="1:10" x14ac:dyDescent="0.4">
      <c r="A56" s="1"/>
      <c r="B56" s="10"/>
      <c r="C56" s="10"/>
      <c r="D56" s="10" t="s">
        <v>32</v>
      </c>
      <c r="E56" s="15"/>
      <c r="F56" s="15">
        <v>5765.97</v>
      </c>
      <c r="G56" s="15">
        <v>499.34</v>
      </c>
      <c r="H56" s="15">
        <v>348.5</v>
      </c>
      <c r="I56" s="16"/>
      <c r="J56" s="15">
        <v>149.5</v>
      </c>
    </row>
    <row r="57" spans="1:10" x14ac:dyDescent="0.4">
      <c r="A57" s="1"/>
      <c r="B57" s="10"/>
      <c r="C57" s="10"/>
      <c r="D57" s="10" t="s">
        <v>33</v>
      </c>
      <c r="E57" s="15"/>
      <c r="F57" s="15">
        <f>5765.97+1076.02</f>
        <v>6841.99</v>
      </c>
      <c r="G57" s="16"/>
      <c r="H57" s="15">
        <v>3119.09</v>
      </c>
      <c r="I57" s="16"/>
      <c r="J57" s="15">
        <v>12654.39</v>
      </c>
    </row>
    <row r="58" spans="1:10" x14ac:dyDescent="0.4">
      <c r="A58" s="1"/>
      <c r="B58" s="10"/>
      <c r="C58" s="14"/>
      <c r="D58" s="10" t="s">
        <v>34</v>
      </c>
      <c r="E58" s="15">
        <v>11558.53</v>
      </c>
      <c r="F58" s="15">
        <f>ROUND(SUM(F54:F57),5)</f>
        <v>13576.94</v>
      </c>
      <c r="G58" s="15">
        <f>ROUND(SUM(G54:G56),5)</f>
        <v>1893.39</v>
      </c>
      <c r="H58" s="15">
        <f>ROUND(SUM(H54:H57),5)</f>
        <v>5435.78</v>
      </c>
      <c r="I58" s="16">
        <v>2649.23</v>
      </c>
      <c r="J58" s="15">
        <f>ROUND(SUM(J54:J57),5)</f>
        <v>13016.38</v>
      </c>
    </row>
    <row r="59" spans="1:10" x14ac:dyDescent="0.4">
      <c r="A59" s="1"/>
      <c r="B59" s="10"/>
      <c r="C59" s="14"/>
      <c r="D59" s="10" t="s">
        <v>35</v>
      </c>
      <c r="E59" s="15"/>
      <c r="F59" s="16"/>
      <c r="G59" s="16"/>
      <c r="H59" s="16"/>
      <c r="I59" s="16"/>
      <c r="J59" s="15"/>
    </row>
    <row r="60" spans="1:10" x14ac:dyDescent="0.4">
      <c r="A60" s="1"/>
      <c r="B60" s="10"/>
      <c r="C60" s="10"/>
      <c r="D60" s="10" t="s">
        <v>36</v>
      </c>
      <c r="E60" s="15"/>
      <c r="F60" s="16"/>
      <c r="G60" s="16"/>
      <c r="H60" s="16"/>
      <c r="I60" s="16"/>
      <c r="J60" s="15">
        <v>321.3</v>
      </c>
    </row>
    <row r="61" spans="1:10" x14ac:dyDescent="0.4">
      <c r="A61" s="1"/>
      <c r="B61" s="10"/>
      <c r="C61" s="14"/>
      <c r="D61" s="10" t="s">
        <v>37</v>
      </c>
      <c r="E61" s="15"/>
      <c r="F61" s="16">
        <v>10</v>
      </c>
      <c r="G61" s="16">
        <v>212</v>
      </c>
      <c r="H61" s="16">
        <v>188</v>
      </c>
      <c r="I61" s="16">
        <v>415.13</v>
      </c>
      <c r="J61" s="15">
        <f>ROUND(SUM(J59:J60),5)</f>
        <v>321.3</v>
      </c>
    </row>
    <row r="62" spans="1:10" x14ac:dyDescent="0.4">
      <c r="A62" s="1"/>
      <c r="B62" s="10"/>
      <c r="C62" s="14"/>
      <c r="D62" s="10" t="s">
        <v>56</v>
      </c>
      <c r="E62" s="15">
        <v>869.78</v>
      </c>
      <c r="F62" s="16">
        <v>131.44999999999999</v>
      </c>
      <c r="G62" s="15">
        <v>164.54</v>
      </c>
      <c r="H62" s="15">
        <v>1457.8</v>
      </c>
      <c r="I62" s="16"/>
      <c r="J62" s="15"/>
    </row>
    <row r="63" spans="1:10" x14ac:dyDescent="0.4">
      <c r="A63" s="1"/>
      <c r="B63" s="10"/>
      <c r="C63" s="10" t="s">
        <v>70</v>
      </c>
      <c r="D63" s="10"/>
      <c r="E63" s="17">
        <f>SUM(E39:E62)</f>
        <v>81098.17</v>
      </c>
      <c r="F63" s="17">
        <f t="shared" ref="F63:J63" si="9">SUM(F39:F62)</f>
        <v>96373.579999999987</v>
      </c>
      <c r="G63" s="17">
        <f t="shared" si="9"/>
        <v>54590.73</v>
      </c>
      <c r="H63" s="17">
        <f t="shared" si="9"/>
        <v>71605.290000000008</v>
      </c>
      <c r="I63" s="17">
        <f t="shared" si="9"/>
        <v>41997.619999999995</v>
      </c>
      <c r="J63" s="17">
        <f t="shared" si="9"/>
        <v>42285.37</v>
      </c>
    </row>
    <row r="64" spans="1:10" x14ac:dyDescent="0.4">
      <c r="A64" s="1"/>
      <c r="B64" s="10"/>
      <c r="C64" s="10"/>
      <c r="D64" s="10"/>
      <c r="E64" s="15"/>
      <c r="F64" s="16"/>
      <c r="G64" s="16"/>
      <c r="H64" s="15"/>
      <c r="I64" s="16"/>
      <c r="J64" s="15"/>
    </row>
    <row r="65" spans="1:10" x14ac:dyDescent="0.4">
      <c r="A65" s="1"/>
      <c r="B65" s="10"/>
      <c r="C65" s="10"/>
      <c r="D65" s="10"/>
    </row>
    <row r="66" spans="1:10" x14ac:dyDescent="0.4">
      <c r="A66" s="1"/>
      <c r="B66" s="10" t="s">
        <v>45</v>
      </c>
      <c r="C66" s="10"/>
      <c r="D66" s="10"/>
      <c r="E66" s="17">
        <f t="shared" ref="E66:J66" si="10">(E63+E36+E26+E17+E10)</f>
        <v>349411.27</v>
      </c>
      <c r="F66" s="17">
        <f t="shared" si="10"/>
        <v>427057.63999999996</v>
      </c>
      <c r="G66" s="17">
        <f t="shared" si="10"/>
        <v>542690.97</v>
      </c>
      <c r="H66" s="17">
        <f t="shared" si="10"/>
        <v>601580.58000000007</v>
      </c>
      <c r="I66" s="17">
        <f t="shared" si="10"/>
        <v>467333.58999999997</v>
      </c>
      <c r="J66" s="17">
        <f t="shared" si="10"/>
        <v>459252.83999999997</v>
      </c>
    </row>
    <row r="67" spans="1:10" s="2" customFormat="1" ht="12.9" x14ac:dyDescent="0.35">
      <c r="A67" s="1" t="s">
        <v>46</v>
      </c>
      <c r="B67" s="10"/>
      <c r="C67" s="10"/>
      <c r="D67" s="10"/>
      <c r="E67" s="17">
        <f t="shared" ref="E67:I67" si="11">ROUND(E8-E66,5)</f>
        <v>7554.91</v>
      </c>
      <c r="F67" s="17">
        <f t="shared" si="11"/>
        <v>-7064.27</v>
      </c>
      <c r="G67" s="17">
        <f t="shared" si="11"/>
        <v>-62323.519999999997</v>
      </c>
      <c r="H67" s="17">
        <f t="shared" si="11"/>
        <v>11439.19</v>
      </c>
      <c r="I67" s="17">
        <f t="shared" si="11"/>
        <v>19583.91</v>
      </c>
      <c r="J67" s="17">
        <f>ROUND(J8-J66,5)</f>
        <v>-61300.38</v>
      </c>
    </row>
    <row r="68" spans="1:10" x14ac:dyDescent="0.4">
      <c r="E68" s="20"/>
      <c r="F68" s="19"/>
      <c r="G68" s="19"/>
      <c r="H68" s="19"/>
      <c r="I68" s="19"/>
      <c r="J68" s="19"/>
    </row>
  </sheetData>
  <pageMargins left="0.7" right="0.7" top="0.75" bottom="0.75" header="0.1" footer="0.3"/>
  <pageSetup orientation="portrait" verticalDpi="300" r:id="rId1"/>
  <headerFooter>
    <oddHeader>&amp;L&amp;"Arial,Bold"&amp;8 11:56 AM
&amp;"Arial,Bold"&amp;8 05/15/18
&amp;"Arial,Bold"&amp;8 Accrual Basis&amp;C&amp;"Arial,Bold"&amp;12 IEPEC
&amp;"Arial,Bold"&amp;14 Profit &amp;&amp; Loss
&amp;"Arial,Bold"&amp;10 January 2016 through December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277586</xdr:colOff>
                <xdr:row>1</xdr:row>
                <xdr:rowOff>43543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277586</xdr:colOff>
                <xdr:row>1</xdr:row>
                <xdr:rowOff>43543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Wirtshafter</dc:creator>
  <cp:lastModifiedBy>Sharyn Barata</cp:lastModifiedBy>
  <dcterms:created xsi:type="dcterms:W3CDTF">2018-05-15T15:56:44Z</dcterms:created>
  <dcterms:modified xsi:type="dcterms:W3CDTF">2018-05-23T12:32:17Z</dcterms:modified>
</cp:coreProperties>
</file>